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14115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C55" i="1" l="1"/>
  <c r="C37" i="1"/>
  <c r="C36" i="1"/>
  <c r="C35" i="1"/>
  <c r="C34" i="1"/>
  <c r="C39" i="1" l="1"/>
  <c r="C24" i="1"/>
  <c r="C19" i="1"/>
  <c r="C21" i="1" s="1"/>
  <c r="C17" i="1"/>
  <c r="C47" i="1"/>
  <c r="C9" i="1"/>
  <c r="C10" i="1" s="1"/>
  <c r="C8" i="1"/>
</calcChain>
</file>

<file path=xl/sharedStrings.xml><?xml version="1.0" encoding="utf-8"?>
<sst xmlns="http://schemas.openxmlformats.org/spreadsheetml/2006/main" count="97" uniqueCount="77">
  <si>
    <t>[sek]</t>
  </si>
  <si>
    <t>Wie lange war die Düse an?</t>
  </si>
  <si>
    <t>[-]</t>
  </si>
  <si>
    <t>Welche Spritsorte</t>
  </si>
  <si>
    <t>[Gramm]</t>
  </si>
  <si>
    <t>[Milliliter]</t>
  </si>
  <si>
    <t>Super plus ROZ 98</t>
  </si>
  <si>
    <t>Ultimate ROZ 102</t>
  </si>
  <si>
    <t>Dichte</t>
  </si>
  <si>
    <t>[Gr/Liter]</t>
  </si>
  <si>
    <t>Zwischenwert</t>
  </si>
  <si>
    <t>[ccm/Min]</t>
  </si>
  <si>
    <t>Düsendurchfluss</t>
  </si>
  <si>
    <t>Durchfluss</t>
  </si>
  <si>
    <t>[bar]</t>
  </si>
  <si>
    <t>Druck alt</t>
  </si>
  <si>
    <t>Druck neu</t>
  </si>
  <si>
    <t>[ccm/min]</t>
  </si>
  <si>
    <t>Durchfluss neu</t>
  </si>
  <si>
    <t>Outputintervall</t>
  </si>
  <si>
    <t>[ms]</t>
  </si>
  <si>
    <t>Pulsweite</t>
  </si>
  <si>
    <t>Total Number of injection</t>
  </si>
  <si>
    <t>Estimated Time</t>
  </si>
  <si>
    <t>[Minuten]</t>
  </si>
  <si>
    <t>Durchflussrate der Düse</t>
  </si>
  <si>
    <t>Durchfluss gemessen</t>
  </si>
  <si>
    <t>Totzeit ermittelt</t>
  </si>
  <si>
    <t>Öffnungszeit</t>
  </si>
  <si>
    <t>Spritsorte</t>
  </si>
  <si>
    <t>Durchfluss alt</t>
  </si>
  <si>
    <t>Neuer Benzindruck</t>
  </si>
  <si>
    <t>Alter Benzindruck</t>
  </si>
  <si>
    <t>Durchflussrechner</t>
  </si>
  <si>
    <t>Durchfluss vs Benzindruck</t>
  </si>
  <si>
    <t>Einfacher Totzeitrechner</t>
  </si>
  <si>
    <t>Totzeit 1</t>
  </si>
  <si>
    <t>Spannung 1</t>
  </si>
  <si>
    <t>Totzeit 2</t>
  </si>
  <si>
    <t>Spannung 2</t>
  </si>
  <si>
    <t>Totzeit 3</t>
  </si>
  <si>
    <t>Spannung 3</t>
  </si>
  <si>
    <t>Totzeit 4</t>
  </si>
  <si>
    <t>Spannung 4</t>
  </si>
  <si>
    <t>[V]</t>
  </si>
  <si>
    <t>[rpm]</t>
  </si>
  <si>
    <t>Entspricht dieser Dehzahl</t>
  </si>
  <si>
    <t>ca 2ms über der geschätzten Totzeit</t>
  </si>
  <si>
    <t>Soviele Antaktungen im TS eintragen</t>
  </si>
  <si>
    <t>Welche Drehzahl soll simuliert werden</t>
  </si>
  <si>
    <t>Solange dauer der Test ungefähr</t>
  </si>
  <si>
    <r>
      <rPr>
        <b/>
        <i/>
        <sz val="10"/>
        <color rgb="FFFF0000"/>
        <rFont val="Calibri"/>
        <family val="2"/>
        <scheme val="minor"/>
      </rPr>
      <t xml:space="preserve">Wichtig! </t>
    </r>
    <r>
      <rPr>
        <b/>
        <i/>
        <sz val="10"/>
        <color theme="0" tint="-0.499984740745262"/>
        <rFont val="Calibri"/>
        <family val="2"/>
        <scheme val="minor"/>
      </rPr>
      <t>Genauen Durchfluss eintragen</t>
    </r>
  </si>
  <si>
    <t>Min Spannung</t>
  </si>
  <si>
    <t>Max Spannung</t>
  </si>
  <si>
    <t>Min Totzeit</t>
  </si>
  <si>
    <t>Max Totzeit</t>
  </si>
  <si>
    <t>Totzeit @ 13,4V</t>
  </si>
  <si>
    <t>Korrektur pro V</t>
  </si>
  <si>
    <t>ms/V</t>
  </si>
  <si>
    <t>Wieviel Milliliter sind aus der Düse gekommen</t>
  </si>
  <si>
    <t>Das ist die echte Totzeit der Düse</t>
  </si>
  <si>
    <t>Anzahl der Düsen</t>
  </si>
  <si>
    <t>Abgedeckte Leistung</t>
  </si>
  <si>
    <t>Auslegung Einspritzdüsen</t>
  </si>
  <si>
    <t>[PS]</t>
  </si>
  <si>
    <t xml:space="preserve">Gefahrener Benzindruck </t>
  </si>
  <si>
    <r>
      <t xml:space="preserve">Durchfluss bei </t>
    </r>
    <r>
      <rPr>
        <b/>
        <sz val="11"/>
        <color rgb="FFFF0000"/>
        <rFont val="Calibri"/>
        <family val="2"/>
        <scheme val="minor"/>
      </rPr>
      <t>3 bar</t>
    </r>
  </si>
  <si>
    <t>Wieviele Düsen sind im Auto verbaut</t>
  </si>
  <si>
    <t>Wieviel Durchfluss bei 3 bar?</t>
  </si>
  <si>
    <t>Der im Auto eingestellte Benzindruck</t>
  </si>
  <si>
    <t>Version 1.0 - beta</t>
  </si>
  <si>
    <t>Messung 1</t>
  </si>
  <si>
    <t>Messung 2</t>
  </si>
  <si>
    <t>Messung 3</t>
  </si>
  <si>
    <t>Messung 4</t>
  </si>
  <si>
    <t>Das hier im Tunerstudio im Output testmodus eingeben</t>
  </si>
  <si>
    <r>
      <t>Wieviel ist rausgekommen
--&gt; Abgelesen in Milliliter
--&gt;Gewogen in Gramm
--&gt;</t>
    </r>
    <r>
      <rPr>
        <b/>
        <i/>
        <sz val="11"/>
        <color rgb="FFFF0000"/>
        <rFont val="Calibri"/>
        <family val="2"/>
        <scheme val="minor"/>
      </rPr>
      <t>Einheit wählen!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</si>
</sst>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0.000"/>
    <numFmt numFmtId="168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167" fontId="0" fillId="0" borderId="0" xfId="0" applyNumberFormat="1"/>
    <xf numFmtId="168" fontId="0" fillId="0" borderId="0" xfId="0" applyNumberFormat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0" xfId="0" applyFill="1" applyBorder="1"/>
    <xf numFmtId="0" fontId="2" fillId="0" borderId="0" xfId="0" applyFont="1" applyFill="1" applyBorder="1"/>
    <xf numFmtId="0" fontId="5" fillId="0" borderId="5" xfId="0" applyFont="1" applyBorder="1"/>
    <xf numFmtId="0" fontId="0" fillId="0" borderId="0" xfId="0" applyBorder="1"/>
    <xf numFmtId="0" fontId="2" fillId="0" borderId="0" xfId="0" applyFont="1" applyBorder="1"/>
    <xf numFmtId="0" fontId="0" fillId="0" borderId="6" xfId="0" applyBorder="1"/>
    <xf numFmtId="1" fontId="0" fillId="3" borderId="7" xfId="0" applyNumberFormat="1" applyFill="1" applyBorder="1"/>
    <xf numFmtId="0" fontId="2" fillId="0" borderId="7" xfId="0" applyFont="1" applyFill="1" applyBorder="1"/>
    <xf numFmtId="0" fontId="5" fillId="0" borderId="8" xfId="0" applyFont="1" applyBorder="1"/>
    <xf numFmtId="0" fontId="0" fillId="0" borderId="5" xfId="0" applyBorder="1"/>
    <xf numFmtId="0" fontId="0" fillId="3" borderId="0" xfId="0" applyFill="1" applyBorder="1"/>
    <xf numFmtId="167" fontId="0" fillId="3" borderId="0" xfId="0" applyNumberFormat="1" applyFill="1" applyBorder="1"/>
    <xf numFmtId="0" fontId="2" fillId="0" borderId="7" xfId="0" applyFont="1" applyBorder="1"/>
    <xf numFmtId="0" fontId="0" fillId="0" borderId="8" xfId="0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" fontId="0" fillId="3" borderId="0" xfId="0" applyNumberFormat="1" applyFill="1" applyBorder="1"/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4" xfId="0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0" borderId="7" xfId="0" applyBorder="1"/>
    <xf numFmtId="167" fontId="0" fillId="3" borderId="7" xfId="0" applyNumberFormat="1" applyFill="1" applyBorder="1"/>
    <xf numFmtId="0" fontId="0" fillId="0" borderId="0" xfId="0" applyFill="1" applyBorder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0" fillId="0" borderId="0" xfId="0" applyFill="1"/>
    <xf numFmtId="0" fontId="0" fillId="0" borderId="1" xfId="0" applyFill="1" applyBorder="1" applyAlignment="1">
      <alignment horizontal="right"/>
    </xf>
    <xf numFmtId="0" fontId="0" fillId="0" borderId="2" xfId="0" applyBorder="1"/>
    <xf numFmtId="0" fontId="3" fillId="0" borderId="0" xfId="0" applyFont="1"/>
    <xf numFmtId="14" fontId="3" fillId="0" borderId="0" xfId="0" applyNumberFormat="1" applyFont="1"/>
    <xf numFmtId="0" fontId="0" fillId="0" borderId="1" xfId="0" applyBorder="1" applyAlignment="1">
      <alignment horizontal="right"/>
    </xf>
    <xf numFmtId="0" fontId="2" fillId="0" borderId="2" xfId="0" applyFont="1" applyBorder="1"/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" fillId="3" borderId="0" xfId="0" applyFont="1" applyFill="1" applyBorder="1"/>
    <xf numFmtId="0" fontId="5" fillId="0" borderId="5" xfId="0" applyFont="1" applyBorder="1" applyAlignment="1">
      <alignment wrapText="1"/>
    </xf>
    <xf numFmtId="0" fontId="0" fillId="2" borderId="0" xfId="0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" fillId="2" borderId="0" xfId="0" applyFont="1" applyFill="1" applyBorder="1" applyProtection="1">
      <protection locked="0"/>
    </xf>
    <xf numFmtId="167" fontId="0" fillId="2" borderId="2" xfId="0" applyNumberFormat="1" applyFill="1" applyBorder="1" applyProtection="1">
      <protection locked="0"/>
    </xf>
    <xf numFmtId="168" fontId="0" fillId="2" borderId="7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(Tabelle1!$C$27,Tabelle1!$C$29,Tabelle1!$C$31,Tabelle1!$C$33)</c:f>
              <c:numCache>
                <c:formatCode>0.0</c:formatCode>
                <c:ptCount val="4"/>
                <c:pt idx="0">
                  <c:v>11.5</c:v>
                </c:pt>
                <c:pt idx="1">
                  <c:v>12.5</c:v>
                </c:pt>
                <c:pt idx="2">
                  <c:v>13.5</c:v>
                </c:pt>
                <c:pt idx="3">
                  <c:v>14.5</c:v>
                </c:pt>
              </c:numCache>
            </c:numRef>
          </c:xVal>
          <c:yVal>
            <c:numRef>
              <c:f>(Tabelle1!$C$26,Tabelle1!$C$28,Tabelle1!$C$30,Tabelle1!$C$32)</c:f>
              <c:numCache>
                <c:formatCode>0.000</c:formatCode>
                <c:ptCount val="4"/>
                <c:pt idx="0">
                  <c:v>1.2</c:v>
                </c:pt>
                <c:pt idx="1">
                  <c:v>1</c:v>
                </c:pt>
                <c:pt idx="2">
                  <c:v>0.8</c:v>
                </c:pt>
                <c:pt idx="3">
                  <c:v>0.6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684992"/>
        <c:axId val="87683456"/>
      </c:scatterChart>
      <c:valAx>
        <c:axId val="87684992"/>
        <c:scaling>
          <c:orientation val="minMax"/>
          <c:max val="15"/>
          <c:min val="1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Düsenspannung / V</a:t>
                </a: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87683456"/>
        <c:crosses val="autoZero"/>
        <c:crossBetween val="midCat"/>
        <c:majorUnit val="0.5"/>
        <c:minorUnit val="0.25"/>
      </c:valAx>
      <c:valAx>
        <c:axId val="87683456"/>
        <c:scaling>
          <c:orientation val="minMax"/>
          <c:max val="1.4"/>
          <c:min val="0.5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/>
                </a:pPr>
                <a:r>
                  <a:rPr lang="en-US" sz="1400"/>
                  <a:t>Totzeit / ms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crossAx val="87684992"/>
        <c:crosses val="autoZero"/>
        <c:crossBetween val="midCat"/>
        <c:majorUnit val="0.1"/>
        <c:minorUnit val="5.000000000000001E-2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21</xdr:row>
      <xdr:rowOff>28575</xdr:rowOff>
    </xdr:from>
    <xdr:to>
      <xdr:col>14</xdr:col>
      <xdr:colOff>590550</xdr:colOff>
      <xdr:row>39</xdr:row>
      <xdr:rowOff>9525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5"/>
  <sheetViews>
    <sheetView tabSelected="1" topLeftCell="A10" workbookViewId="0">
      <selection activeCell="C54" sqref="C54"/>
    </sheetView>
  </sheetViews>
  <sheetFormatPr baseColWidth="10" defaultRowHeight="15" x14ac:dyDescent="0.25"/>
  <cols>
    <col min="2" max="2" width="24" bestFit="1" customWidth="1"/>
    <col min="3" max="3" width="16.28515625" bestFit="1" customWidth="1"/>
    <col min="4" max="4" width="11.42578125" customWidth="1"/>
    <col min="5" max="5" width="36.140625" bestFit="1" customWidth="1"/>
    <col min="8" max="9" width="0" hidden="1" customWidth="1"/>
    <col min="10" max="10" width="17.85546875" hidden="1" customWidth="1"/>
    <col min="11" max="11" width="0" hidden="1" customWidth="1"/>
  </cols>
  <sheetData>
    <row r="2" spans="2:13" ht="19.5" thickBot="1" x14ac:dyDescent="0.35">
      <c r="B2" s="37" t="s">
        <v>70</v>
      </c>
      <c r="E2" s="38">
        <v>42873</v>
      </c>
    </row>
    <row r="3" spans="2:13" x14ac:dyDescent="0.25">
      <c r="B3" s="4" t="s">
        <v>33</v>
      </c>
      <c r="C3" s="5"/>
      <c r="D3" s="5"/>
      <c r="E3" s="6"/>
    </row>
    <row r="4" spans="2:13" ht="15.75" thickBot="1" x14ac:dyDescent="0.3">
      <c r="B4" s="21"/>
      <c r="C4" s="22"/>
      <c r="D4" s="22"/>
      <c r="E4" s="23"/>
    </row>
    <row r="5" spans="2:13" x14ac:dyDescent="0.25">
      <c r="B5" s="25" t="s">
        <v>28</v>
      </c>
      <c r="C5" s="55">
        <v>60</v>
      </c>
      <c r="D5" s="8" t="s">
        <v>0</v>
      </c>
      <c r="E5" s="9" t="s">
        <v>1</v>
      </c>
      <c r="H5" t="s">
        <v>5</v>
      </c>
      <c r="J5" t="s">
        <v>6</v>
      </c>
      <c r="K5">
        <v>747.8</v>
      </c>
    </row>
    <row r="6" spans="2:13" ht="53.25" x14ac:dyDescent="0.25">
      <c r="B6" s="25" t="s">
        <v>13</v>
      </c>
      <c r="C6" s="55">
        <v>550</v>
      </c>
      <c r="D6" s="56" t="s">
        <v>5</v>
      </c>
      <c r="E6" s="54" t="s">
        <v>76</v>
      </c>
      <c r="H6" t="s">
        <v>4</v>
      </c>
      <c r="J6" t="s">
        <v>7</v>
      </c>
      <c r="K6">
        <v>760</v>
      </c>
    </row>
    <row r="7" spans="2:13" x14ac:dyDescent="0.25">
      <c r="B7" s="25" t="s">
        <v>29</v>
      </c>
      <c r="C7" s="55" t="s">
        <v>6</v>
      </c>
      <c r="D7" s="8" t="s">
        <v>2</v>
      </c>
      <c r="E7" s="9" t="s">
        <v>3</v>
      </c>
    </row>
    <row r="8" spans="2:13" x14ac:dyDescent="0.25">
      <c r="B8" s="25"/>
      <c r="C8" s="10">
        <f>VLOOKUP(C7,J5:K9,2,TRUE)</f>
        <v>747.8</v>
      </c>
      <c r="D8" s="11" t="s">
        <v>9</v>
      </c>
      <c r="E8" s="9" t="s">
        <v>8</v>
      </c>
    </row>
    <row r="9" spans="2:13" hidden="1" x14ac:dyDescent="0.25">
      <c r="B9" s="25"/>
      <c r="C9" s="10">
        <f>IF(D6="[Milliliter]",C6,C6/(C8/1000))</f>
        <v>550</v>
      </c>
      <c r="D9" s="11"/>
      <c r="E9" s="9" t="s">
        <v>10</v>
      </c>
    </row>
    <row r="10" spans="2:13" ht="15.75" thickBot="1" x14ac:dyDescent="0.3">
      <c r="B10" s="26"/>
      <c r="C10" s="13">
        <f>60/C5*C9</f>
        <v>550</v>
      </c>
      <c r="D10" s="14" t="s">
        <v>11</v>
      </c>
      <c r="E10" s="15" t="s">
        <v>12</v>
      </c>
    </row>
    <row r="11" spans="2:13" x14ac:dyDescent="0.25">
      <c r="D11" s="3"/>
    </row>
    <row r="12" spans="2:13" ht="15.75" thickBot="1" x14ac:dyDescent="0.3">
      <c r="D12" s="3"/>
    </row>
    <row r="13" spans="2:13" x14ac:dyDescent="0.25">
      <c r="B13" s="4" t="s">
        <v>35</v>
      </c>
      <c r="C13" s="5"/>
      <c r="D13" s="5"/>
      <c r="E13" s="6"/>
    </row>
    <row r="14" spans="2:13" ht="15.75" thickBot="1" x14ac:dyDescent="0.3">
      <c r="B14" s="21"/>
      <c r="C14" s="22"/>
      <c r="D14" s="22"/>
      <c r="E14" s="23"/>
    </row>
    <row r="15" spans="2:13" ht="15" customHeight="1" thickBot="1" x14ac:dyDescent="0.3">
      <c r="B15" s="25" t="s">
        <v>25</v>
      </c>
      <c r="C15" s="55">
        <v>610</v>
      </c>
      <c r="D15" s="11" t="s">
        <v>17</v>
      </c>
      <c r="E15" s="9" t="s">
        <v>51</v>
      </c>
      <c r="F15" s="12"/>
      <c r="G15" s="52"/>
      <c r="H15" s="52"/>
      <c r="I15" s="52"/>
      <c r="J15" s="52"/>
      <c r="K15" s="52"/>
      <c r="L15" s="52"/>
      <c r="M15" s="52"/>
    </row>
    <row r="16" spans="2:13" ht="15" customHeight="1" x14ac:dyDescent="0.25">
      <c r="B16" s="25" t="s">
        <v>19</v>
      </c>
      <c r="C16" s="57">
        <v>50</v>
      </c>
      <c r="D16" s="11" t="s">
        <v>20</v>
      </c>
      <c r="E16" s="9" t="s">
        <v>49</v>
      </c>
      <c r="F16" s="44" t="s">
        <v>75</v>
      </c>
      <c r="G16" s="45"/>
      <c r="H16" s="45"/>
      <c r="I16" s="45"/>
      <c r="J16" s="45"/>
      <c r="K16" s="45"/>
      <c r="L16" s="45"/>
      <c r="M16" s="46"/>
    </row>
    <row r="17" spans="2:13" ht="15" customHeight="1" x14ac:dyDescent="0.25">
      <c r="B17" s="25"/>
      <c r="C17" s="17">
        <f>1/C16*2*60*1000</f>
        <v>2400</v>
      </c>
      <c r="D17" s="11" t="s">
        <v>45</v>
      </c>
      <c r="E17" s="9" t="s">
        <v>46</v>
      </c>
      <c r="F17" s="43"/>
      <c r="G17" s="47"/>
      <c r="H17" s="47"/>
      <c r="I17" s="47"/>
      <c r="J17" s="47"/>
      <c r="K17" s="47"/>
      <c r="L17" s="47"/>
      <c r="M17" s="48"/>
    </row>
    <row r="18" spans="2:13" ht="15" customHeight="1" x14ac:dyDescent="0.25">
      <c r="B18" s="25" t="s">
        <v>21</v>
      </c>
      <c r="C18" s="57">
        <v>3</v>
      </c>
      <c r="D18" s="11" t="s">
        <v>20</v>
      </c>
      <c r="E18" s="9" t="s">
        <v>47</v>
      </c>
      <c r="F18" s="43"/>
      <c r="G18" s="47"/>
      <c r="H18" s="47"/>
      <c r="I18" s="47"/>
      <c r="J18" s="47"/>
      <c r="K18" s="47"/>
      <c r="L18" s="47"/>
      <c r="M18" s="48"/>
    </row>
    <row r="19" spans="2:13" ht="15.75" customHeight="1" thickBot="1" x14ac:dyDescent="0.3">
      <c r="B19" s="25" t="s">
        <v>22</v>
      </c>
      <c r="C19" s="53">
        <f>60*1000/C18</f>
        <v>20000</v>
      </c>
      <c r="D19" s="11" t="s">
        <v>2</v>
      </c>
      <c r="E19" s="9" t="s">
        <v>48</v>
      </c>
      <c r="F19" s="49"/>
      <c r="G19" s="50"/>
      <c r="H19" s="50"/>
      <c r="I19" s="50"/>
      <c r="J19" s="50"/>
      <c r="K19" s="50"/>
      <c r="L19" s="50"/>
      <c r="M19" s="51"/>
    </row>
    <row r="20" spans="2:13" x14ac:dyDescent="0.25">
      <c r="B20" s="25"/>
      <c r="C20" s="10"/>
      <c r="D20" s="11"/>
      <c r="E20" s="9"/>
    </row>
    <row r="21" spans="2:13" x14ac:dyDescent="0.25">
      <c r="B21" s="25" t="s">
        <v>23</v>
      </c>
      <c r="C21" s="24">
        <f>C19*C16/1000/60</f>
        <v>16.666666666666668</v>
      </c>
      <c r="D21" s="11" t="s">
        <v>24</v>
      </c>
      <c r="E21" s="9" t="s">
        <v>50</v>
      </c>
    </row>
    <row r="22" spans="2:13" x14ac:dyDescent="0.25">
      <c r="B22" s="25"/>
      <c r="C22" s="10"/>
      <c r="D22" s="11"/>
      <c r="E22" s="9"/>
    </row>
    <row r="23" spans="2:13" x14ac:dyDescent="0.25">
      <c r="B23" s="25" t="s">
        <v>26</v>
      </c>
      <c r="C23" s="7">
        <v>450</v>
      </c>
      <c r="D23" s="11" t="s">
        <v>5</v>
      </c>
      <c r="E23" s="9" t="s">
        <v>59</v>
      </c>
    </row>
    <row r="24" spans="2:13" x14ac:dyDescent="0.25">
      <c r="B24" s="25" t="s">
        <v>27</v>
      </c>
      <c r="C24" s="18">
        <f>C18-(C23/C15*C18)</f>
        <v>0.78688524590163933</v>
      </c>
      <c r="D24" s="11" t="s">
        <v>20</v>
      </c>
      <c r="E24" s="9" t="s">
        <v>60</v>
      </c>
    </row>
    <row r="25" spans="2:13" ht="15.75" thickBot="1" x14ac:dyDescent="0.3">
      <c r="B25" s="25"/>
      <c r="C25" s="10"/>
      <c r="D25" s="10"/>
      <c r="E25" s="9"/>
    </row>
    <row r="26" spans="2:13" x14ac:dyDescent="0.25">
      <c r="B26" s="39" t="s">
        <v>36</v>
      </c>
      <c r="C26" s="58">
        <v>1.2</v>
      </c>
      <c r="D26" s="40" t="s">
        <v>20</v>
      </c>
      <c r="E26" s="41" t="s">
        <v>71</v>
      </c>
    </row>
    <row r="27" spans="2:13" ht="15.75" thickBot="1" x14ac:dyDescent="0.3">
      <c r="B27" s="26" t="s">
        <v>37</v>
      </c>
      <c r="C27" s="59">
        <v>11.5</v>
      </c>
      <c r="D27" s="19" t="s">
        <v>44</v>
      </c>
      <c r="E27" s="42"/>
    </row>
    <row r="28" spans="2:13" x14ac:dyDescent="0.25">
      <c r="B28" s="39" t="s">
        <v>38</v>
      </c>
      <c r="C28" s="58">
        <v>1</v>
      </c>
      <c r="D28" s="40" t="s">
        <v>20</v>
      </c>
      <c r="E28" s="41" t="s">
        <v>72</v>
      </c>
    </row>
    <row r="29" spans="2:13" ht="15.75" thickBot="1" x14ac:dyDescent="0.3">
      <c r="B29" s="26" t="s">
        <v>39</v>
      </c>
      <c r="C29" s="59">
        <v>12.5</v>
      </c>
      <c r="D29" s="19" t="s">
        <v>44</v>
      </c>
      <c r="E29" s="42"/>
    </row>
    <row r="30" spans="2:13" x14ac:dyDescent="0.25">
      <c r="B30" s="39" t="s">
        <v>40</v>
      </c>
      <c r="C30" s="58">
        <v>0.8</v>
      </c>
      <c r="D30" s="40" t="s">
        <v>20</v>
      </c>
      <c r="E30" s="41" t="s">
        <v>73</v>
      </c>
    </row>
    <row r="31" spans="2:13" ht="15.75" thickBot="1" x14ac:dyDescent="0.3">
      <c r="B31" s="26" t="s">
        <v>41</v>
      </c>
      <c r="C31" s="59">
        <v>13.5</v>
      </c>
      <c r="D31" s="19" t="s">
        <v>44</v>
      </c>
      <c r="E31" s="42"/>
    </row>
    <row r="32" spans="2:13" x14ac:dyDescent="0.25">
      <c r="B32" s="39" t="s">
        <v>42</v>
      </c>
      <c r="C32" s="58">
        <v>0.6</v>
      </c>
      <c r="D32" s="40" t="s">
        <v>20</v>
      </c>
      <c r="E32" s="41" t="s">
        <v>74</v>
      </c>
    </row>
    <row r="33" spans="2:5" ht="15.75" thickBot="1" x14ac:dyDescent="0.3">
      <c r="B33" s="26" t="s">
        <v>43</v>
      </c>
      <c r="C33" s="59">
        <v>14.5</v>
      </c>
      <c r="D33" s="19" t="s">
        <v>44</v>
      </c>
      <c r="E33" s="42"/>
    </row>
    <row r="34" spans="2:5" hidden="1" x14ac:dyDescent="0.25">
      <c r="B34" s="27" t="s">
        <v>52</v>
      </c>
      <c r="C34" s="2">
        <f>MIN(C27,C29,C31,C33)</f>
        <v>11.5</v>
      </c>
    </row>
    <row r="35" spans="2:5" hidden="1" x14ac:dyDescent="0.25">
      <c r="B35" s="27" t="s">
        <v>53</v>
      </c>
      <c r="C35" s="2">
        <f>MAX(C29,C31,C33,C27)</f>
        <v>14.5</v>
      </c>
    </row>
    <row r="36" spans="2:5" hidden="1" x14ac:dyDescent="0.25">
      <c r="B36" s="27" t="s">
        <v>54</v>
      </c>
      <c r="C36" s="1">
        <f>MIN(C26,C28,C30,C32)</f>
        <v>0.6</v>
      </c>
    </row>
    <row r="37" spans="2:5" hidden="1" x14ac:dyDescent="0.25">
      <c r="B37" s="27" t="s">
        <v>55</v>
      </c>
      <c r="C37" s="1">
        <f>MAX(C32,C30,C28,C26)</f>
        <v>1.2</v>
      </c>
    </row>
    <row r="38" spans="2:5" x14ac:dyDescent="0.25">
      <c r="B38" s="27" t="s">
        <v>56</v>
      </c>
      <c r="C38" s="10"/>
      <c r="D38" s="10"/>
      <c r="E38" s="16"/>
    </row>
    <row r="39" spans="2:5" ht="15.75" thickBot="1" x14ac:dyDescent="0.3">
      <c r="B39" s="28" t="s">
        <v>57</v>
      </c>
      <c r="C39" s="30">
        <f>(C37-C36)/(C35-C34)</f>
        <v>0.19999999999999998</v>
      </c>
      <c r="D39" s="29" t="s">
        <v>58</v>
      </c>
      <c r="E39" s="20"/>
    </row>
    <row r="41" spans="2:5" ht="15.75" thickBot="1" x14ac:dyDescent="0.3"/>
    <row r="42" spans="2:5" x14ac:dyDescent="0.25">
      <c r="B42" s="4" t="s">
        <v>34</v>
      </c>
      <c r="C42" s="5"/>
      <c r="D42" s="5"/>
      <c r="E42" s="6"/>
    </row>
    <row r="43" spans="2:5" ht="15.75" thickBot="1" x14ac:dyDescent="0.3">
      <c r="B43" s="21"/>
      <c r="C43" s="22"/>
      <c r="D43" s="22"/>
      <c r="E43" s="23"/>
    </row>
    <row r="44" spans="2:5" x14ac:dyDescent="0.25">
      <c r="B44" s="25" t="s">
        <v>30</v>
      </c>
      <c r="C44" s="55">
        <v>610</v>
      </c>
      <c r="D44" s="8" t="s">
        <v>17</v>
      </c>
      <c r="E44" s="9" t="s">
        <v>13</v>
      </c>
    </row>
    <row r="45" spans="2:5" x14ac:dyDescent="0.25">
      <c r="B45" s="25" t="s">
        <v>32</v>
      </c>
      <c r="C45" s="55">
        <v>3</v>
      </c>
      <c r="D45" s="8" t="s">
        <v>14</v>
      </c>
      <c r="E45" s="9" t="s">
        <v>15</v>
      </c>
    </row>
    <row r="46" spans="2:5" x14ac:dyDescent="0.25">
      <c r="B46" s="25" t="s">
        <v>31</v>
      </c>
      <c r="C46" s="55">
        <v>4</v>
      </c>
      <c r="D46" s="8" t="s">
        <v>14</v>
      </c>
      <c r="E46" s="9" t="s">
        <v>16</v>
      </c>
    </row>
    <row r="47" spans="2:5" ht="15.75" thickBot="1" x14ac:dyDescent="0.3">
      <c r="B47" s="26" t="s">
        <v>18</v>
      </c>
      <c r="C47" s="13">
        <f>SQRT(C46)/SQRT(C45)*C44</f>
        <v>704.36732841134358</v>
      </c>
      <c r="D47" s="14" t="s">
        <v>17</v>
      </c>
      <c r="E47" s="15" t="s">
        <v>18</v>
      </c>
    </row>
    <row r="48" spans="2:5" s="34" customFormat="1" x14ac:dyDescent="0.25">
      <c r="B48" s="31"/>
      <c r="C48" s="32"/>
      <c r="D48" s="8"/>
      <c r="E48" s="33"/>
    </row>
    <row r="49" spans="2:5" s="34" customFormat="1" ht="15.75" thickBot="1" x14ac:dyDescent="0.3"/>
    <row r="50" spans="2:5" x14ac:dyDescent="0.25">
      <c r="B50" s="4" t="s">
        <v>63</v>
      </c>
      <c r="C50" s="5"/>
      <c r="D50" s="5"/>
      <c r="E50" s="6"/>
    </row>
    <row r="51" spans="2:5" ht="15.75" thickBot="1" x14ac:dyDescent="0.3">
      <c r="B51" s="21"/>
      <c r="C51" s="22"/>
      <c r="D51" s="22"/>
      <c r="E51" s="23"/>
    </row>
    <row r="52" spans="2:5" x14ac:dyDescent="0.25">
      <c r="B52" s="35" t="s">
        <v>61</v>
      </c>
      <c r="C52" s="60">
        <v>4</v>
      </c>
      <c r="D52" s="36"/>
      <c r="E52" s="9" t="s">
        <v>67</v>
      </c>
    </row>
    <row r="53" spans="2:5" x14ac:dyDescent="0.25">
      <c r="B53" s="27" t="s">
        <v>66</v>
      </c>
      <c r="C53" s="55">
        <v>630</v>
      </c>
      <c r="D53" s="10" t="s">
        <v>17</v>
      </c>
      <c r="E53" s="9" t="s">
        <v>68</v>
      </c>
    </row>
    <row r="54" spans="2:5" x14ac:dyDescent="0.25">
      <c r="B54" s="27" t="s">
        <v>65</v>
      </c>
      <c r="C54" s="55">
        <v>3</v>
      </c>
      <c r="D54" s="10" t="s">
        <v>14</v>
      </c>
      <c r="E54" s="9" t="s">
        <v>69</v>
      </c>
    </row>
    <row r="55" spans="2:5" ht="15.75" thickBot="1" x14ac:dyDescent="0.3">
      <c r="B55" s="28" t="s">
        <v>62</v>
      </c>
      <c r="C55" s="13">
        <f>C52/6*C53*SQRT(C54/3)</f>
        <v>420</v>
      </c>
      <c r="D55" s="29" t="s">
        <v>64</v>
      </c>
      <c r="E55" s="15"/>
    </row>
  </sheetData>
  <sheetProtection password="CF7A" sheet="1" objects="1" scenarios="1"/>
  <mergeCells count="9">
    <mergeCell ref="F16:M19"/>
    <mergeCell ref="B3:E4"/>
    <mergeCell ref="B42:E43"/>
    <mergeCell ref="B13:E14"/>
    <mergeCell ref="B50:E51"/>
    <mergeCell ref="E26:E27"/>
    <mergeCell ref="E32:E33"/>
    <mergeCell ref="E30:E31"/>
    <mergeCell ref="E28:E29"/>
  </mergeCells>
  <dataValidations count="2">
    <dataValidation type="list" allowBlank="1" showInputMessage="1" showErrorMessage="1" sqref="D6">
      <formula1>$H$5:$H$6</formula1>
    </dataValidation>
    <dataValidation type="list" allowBlank="1" showInputMessage="1" showErrorMessage="1" sqref="C7">
      <formula1>$J$5:$J$6</formula1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BorgWarner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</dc:creator>
  <cp:lastModifiedBy>daz</cp:lastModifiedBy>
  <dcterms:created xsi:type="dcterms:W3CDTF">2017-05-18T12:20:46Z</dcterms:created>
  <dcterms:modified xsi:type="dcterms:W3CDTF">2017-05-18T14:15:08Z</dcterms:modified>
</cp:coreProperties>
</file>